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60" windowWidth="14340" windowHeight="1035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Sheet1!$A$1:$W$53</definedName>
  </definedNames>
  <calcPr calcId="124519"/>
</workbook>
</file>

<file path=xl/calcChain.xml><?xml version="1.0" encoding="utf-8"?>
<calcChain xmlns="http://schemas.openxmlformats.org/spreadsheetml/2006/main">
  <c r="J55" i="1"/>
  <c r="J56" s="1"/>
  <c r="J57" s="1"/>
  <c r="K31"/>
  <c r="Z23"/>
  <c r="Z24"/>
  <c r="Z25" s="1"/>
  <c r="Z26" s="1"/>
  <c r="Z27" s="1"/>
  <c r="I27" s="1"/>
  <c r="J58"/>
  <c r="N31"/>
  <c r="J59" l="1"/>
  <c r="J60"/>
  <c r="K32" s="1"/>
  <c r="S32"/>
  <c r="I26"/>
  <c r="J61" l="1"/>
  <c r="O32" s="1"/>
</calcChain>
</file>

<file path=xl/sharedStrings.xml><?xml version="1.0" encoding="utf-8"?>
<sst xmlns="http://schemas.openxmlformats.org/spreadsheetml/2006/main" count="84" uniqueCount="69">
  <si>
    <t>Calculating Coax Cable Length with a VNA</t>
  </si>
  <si>
    <t>M</t>
  </si>
  <si>
    <t>Ft</t>
  </si>
  <si>
    <t xml:space="preserve">Raw cable length - </t>
  </si>
  <si>
    <t xml:space="preserve">Actual cable length - </t>
  </si>
  <si>
    <t xml:space="preserve">Raw Wavelength - </t>
  </si>
  <si>
    <t>2)</t>
  </si>
  <si>
    <t xml:space="preserve">3) </t>
  </si>
  <si>
    <t xml:space="preserve">4) </t>
  </si>
  <si>
    <t xml:space="preserve">5) </t>
  </si>
  <si>
    <t xml:space="preserve">1) </t>
  </si>
  <si>
    <t>WB4YJT 08/2023</t>
  </si>
  <si>
    <t>Estimated Null Freq -</t>
  </si>
  <si>
    <t>MHz</t>
  </si>
  <si>
    <t>6)</t>
  </si>
  <si>
    <t>7)</t>
  </si>
  <si>
    <t>Set the VNA "Center" to the estimated frequency.</t>
  </si>
  <si>
    <t>(Length of this cable is not important)</t>
  </si>
  <si>
    <t>Diameter of coil -</t>
  </si>
  <si>
    <t>In</t>
  </si>
  <si>
    <t>Number of Turns -</t>
  </si>
  <si>
    <t>Calculate Cable Length -</t>
  </si>
  <si>
    <t>Estimate Null Frequency -</t>
  </si>
  <si>
    <t xml:space="preserve">Total Len - </t>
  </si>
  <si>
    <t>Mtr</t>
  </si>
  <si>
    <t xml:space="preserve">Freq - </t>
  </si>
  <si>
    <t xml:space="preserve">HalfWave Freq - </t>
  </si>
  <si>
    <t>Estimated Cable length -</t>
  </si>
  <si>
    <t>T</t>
  </si>
  <si>
    <t>Vel Factor (Select Number) -</t>
  </si>
  <si>
    <t>Custom Velocity Factor</t>
  </si>
  <si>
    <r>
      <t>Use the "Estimate Null Frequency" section</t>
    </r>
    <r>
      <rPr>
        <b/>
        <sz val="14"/>
        <rFont val="Arial"/>
        <family val="2"/>
      </rPr>
      <t/>
    </r>
  </si>
  <si>
    <t>(Select the Velocity Factor first!)</t>
  </si>
  <si>
    <t>to estimate the null frequency.</t>
  </si>
  <si>
    <t>RG-8, 213, 214, 58</t>
  </si>
  <si>
    <t>8 Foam, 8X, Heliax, LMR</t>
  </si>
  <si>
    <t>Air Space Polyethylene (ASP)</t>
  </si>
  <si>
    <t>Solid Polyethylene (PE)</t>
  </si>
  <si>
    <t>Foam Polyethylene (FE)</t>
  </si>
  <si>
    <t>Foam Polystyrene (FS)</t>
  </si>
  <si>
    <t>Solid Teflon (ST)</t>
  </si>
  <si>
    <t>Air Space Teflon (AST)</t>
  </si>
  <si>
    <t>Check a different piece of coax to verify that the test setup is OK, and the coax is bad.</t>
  </si>
  <si>
    <t xml:space="preserve">Set up a Coax Tee with a low-power 50 Ohm dummy load on one side. </t>
  </si>
  <si>
    <t>If it's different, or the notch is shallow, there is a problem with the coax or connectors.</t>
  </si>
  <si>
    <t>to determine the actual velocity factor for the cable being tested.</t>
  </si>
  <si>
    <t xml:space="preserve">Adapter Length - </t>
  </si>
  <si>
    <t>Circumference -</t>
  </si>
  <si>
    <t>RG-316, 400</t>
  </si>
  <si>
    <t xml:space="preserve">Calculated Cable Length - </t>
  </si>
  <si>
    <t>Leave the other end of the test coax open.</t>
  </si>
  <si>
    <t>the VNA test port set for measuring reflection.</t>
  </si>
  <si>
    <t>Connect a cable from the Tee's open side to</t>
  </si>
  <si>
    <t xml:space="preserve">Measured Null Frequency (MHz) - </t>
  </si>
  <si>
    <t>Ft,</t>
  </si>
  <si>
    <t xml:space="preserve">Cable Length, Feet - </t>
  </si>
  <si>
    <t xml:space="preserve">Cable Length, Inches - </t>
  </si>
  <si>
    <t xml:space="preserve">Typical Coax Dielectric Velocity Factors - </t>
  </si>
  <si>
    <r>
      <t xml:space="preserve">Carefully measure the frequency of the null (the deep notch).  See the </t>
    </r>
    <r>
      <rPr>
        <b/>
        <sz val="13.5"/>
        <rFont val="Arial"/>
        <family val="2"/>
      </rPr>
      <t>Note</t>
    </r>
    <r>
      <rPr>
        <sz val="13.5"/>
        <rFont val="Arial"/>
        <family val="2"/>
      </rPr>
      <t xml:space="preserve"> below.</t>
    </r>
  </si>
  <si>
    <r>
      <t>Note</t>
    </r>
    <r>
      <rPr>
        <sz val="12"/>
        <rFont val="Arial"/>
        <family val="2"/>
      </rPr>
      <t xml:space="preserve">: The null should be a single notch of at least 20 dB, similar to the picture just above.   </t>
    </r>
  </si>
  <si>
    <t xml:space="preserve"> The distance from the Tee center to</t>
  </si>
  <si>
    <t xml:space="preserve"> the end of the adapters is included in</t>
  </si>
  <si>
    <t xml:space="preserve"> accuracy, enter total adapter length -</t>
  </si>
  <si>
    <t xml:space="preserve"> the length calculation.  For better length </t>
  </si>
  <si>
    <t>Set the VNA "Span" to about half the estimated frequency number.</t>
  </si>
  <si>
    <t xml:space="preserve"> Small variations in the actual Velocity Factor can cause errors in the length calculation.</t>
  </si>
  <si>
    <t xml:space="preserve"> Using the "Custom Velocity Factor", make the calculated length match the measured length</t>
  </si>
  <si>
    <t>using coax adapters as necessary.</t>
  </si>
  <si>
    <t>Connect the test coax to the Tee center,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</si>
</sst>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"/>
  </numFmts>
  <fonts count="16">
    <font>
      <sz val="10"/>
      <name val="Arial"/>
    </font>
    <font>
      <sz val="14"/>
      <name val="Arial"/>
      <family val="2"/>
    </font>
    <font>
      <sz val="8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2"/>
      <name val="Arial"/>
      <family val="2"/>
    </font>
    <font>
      <b/>
      <sz val="12"/>
      <name val="Arial"/>
      <family val="2"/>
    </font>
    <font>
      <sz val="13.5"/>
      <name val="Arial"/>
      <family val="2"/>
    </font>
    <font>
      <sz val="12"/>
      <name val="Arial"/>
      <family val="2"/>
    </font>
    <font>
      <sz val="5"/>
      <name val="Arial"/>
      <family val="2"/>
    </font>
    <font>
      <sz val="11.5"/>
      <name val="Arial"/>
      <family val="2"/>
    </font>
    <font>
      <sz val="7"/>
      <name val="Arial"/>
      <family val="2"/>
    </font>
    <font>
      <sz val="14"/>
      <color indexed="9"/>
      <name val="Arial"/>
      <family val="2"/>
    </font>
    <font>
      <b/>
      <sz val="13.5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01">
    <xf numFmtId="0" fontId="0" fillId="0" borderId="0" xfId="0"/>
    <xf numFmtId="0" fontId="14" fillId="0" borderId="0" xfId="0" applyFont="1" applyBorder="1" applyProtection="1"/>
    <xf numFmtId="0" fontId="6" fillId="2" borderId="1" xfId="0" applyFont="1" applyFill="1" applyBorder="1" applyAlignment="1" applyProtection="1">
      <alignment horizontal="center"/>
      <protection locked="0"/>
    </xf>
    <xf numFmtId="0" fontId="3" fillId="0" borderId="0" xfId="0" applyFont="1" applyProtection="1"/>
    <xf numFmtId="0" fontId="4" fillId="0" borderId="0" xfId="0" applyFont="1" applyProtection="1"/>
    <xf numFmtId="0" fontId="11" fillId="0" borderId="0" xfId="0" applyFont="1" applyProtection="1"/>
    <xf numFmtId="0" fontId="9" fillId="0" borderId="2" xfId="0" applyFont="1" applyBorder="1" applyProtection="1"/>
    <xf numFmtId="0" fontId="9" fillId="0" borderId="3" xfId="0" applyFont="1" applyBorder="1" applyProtection="1"/>
    <xf numFmtId="0" fontId="9" fillId="0" borderId="4" xfId="0" applyFont="1" applyBorder="1" applyProtection="1"/>
    <xf numFmtId="0" fontId="9" fillId="0" borderId="0" xfId="0" applyFont="1" applyProtection="1"/>
    <xf numFmtId="0" fontId="7" fillId="0" borderId="5" xfId="0" applyFont="1" applyBorder="1" applyProtection="1"/>
    <xf numFmtId="0" fontId="7" fillId="0" borderId="0" xfId="0" applyFont="1" applyBorder="1" applyProtection="1"/>
    <xf numFmtId="0" fontId="7" fillId="0" borderId="6" xfId="0" applyFont="1" applyBorder="1" applyProtection="1"/>
    <xf numFmtId="0" fontId="7" fillId="0" borderId="0" xfId="0" applyFont="1" applyProtection="1"/>
    <xf numFmtId="0" fontId="9" fillId="0" borderId="5" xfId="0" applyFont="1" applyBorder="1" applyProtection="1"/>
    <xf numFmtId="0" fontId="9" fillId="0" borderId="0" xfId="0" applyFont="1" applyBorder="1" applyProtection="1"/>
    <xf numFmtId="0" fontId="9" fillId="0" borderId="6" xfId="0" applyFont="1" applyBorder="1" applyProtection="1"/>
    <xf numFmtId="0" fontId="1" fillId="0" borderId="5" xfId="0" applyFont="1" applyBorder="1" applyProtection="1"/>
    <xf numFmtId="0" fontId="1" fillId="0" borderId="0" xfId="0" applyFont="1" applyBorder="1" applyProtection="1"/>
    <xf numFmtId="0" fontId="1" fillId="0" borderId="6" xfId="0" applyFont="1" applyBorder="1" applyProtection="1"/>
    <xf numFmtId="0" fontId="1" fillId="0" borderId="0" xfId="0" applyFont="1" applyProtection="1"/>
    <xf numFmtId="0" fontId="5" fillId="0" borderId="0" xfId="0" applyFont="1" applyBorder="1" applyProtection="1"/>
    <xf numFmtId="0" fontId="9" fillId="0" borderId="7" xfId="0" applyFont="1" applyBorder="1" applyProtection="1"/>
    <xf numFmtId="0" fontId="9" fillId="0" borderId="8" xfId="0" applyFont="1" applyBorder="1" applyProtection="1"/>
    <xf numFmtId="0" fontId="9" fillId="0" borderId="9" xfId="0" applyFont="1" applyBorder="1" applyProtection="1"/>
    <xf numFmtId="0" fontId="2" fillId="0" borderId="0" xfId="0" applyFont="1" applyProtection="1"/>
    <xf numFmtId="0" fontId="1" fillId="0" borderId="2" xfId="0" applyFont="1" applyBorder="1" applyProtection="1"/>
    <xf numFmtId="0" fontId="6" fillId="0" borderId="3" xfId="0" applyFont="1" applyBorder="1" applyProtection="1"/>
    <xf numFmtId="0" fontId="1" fillId="0" borderId="3" xfId="0" applyFont="1" applyBorder="1" applyProtection="1"/>
    <xf numFmtId="0" fontId="6" fillId="0" borderId="3" xfId="0" applyFont="1" applyBorder="1" applyAlignment="1" applyProtection="1">
      <alignment horizontal="right"/>
    </xf>
    <xf numFmtId="0" fontId="1" fillId="0" borderId="4" xfId="0" applyFont="1" applyBorder="1" applyProtection="1"/>
    <xf numFmtId="0" fontId="1" fillId="0" borderId="0" xfId="0" applyFont="1" applyAlignment="1" applyProtection="1">
      <alignment horizontal="right"/>
    </xf>
    <xf numFmtId="0" fontId="1" fillId="0" borderId="0" xfId="0" applyFont="1" applyAlignment="1" applyProtection="1"/>
    <xf numFmtId="0" fontId="5" fillId="0" borderId="0" xfId="0" applyFont="1" applyBorder="1" applyAlignment="1" applyProtection="1">
      <alignment horizontal="right"/>
    </xf>
    <xf numFmtId="0" fontId="1" fillId="0" borderId="6" xfId="0" applyFont="1" applyBorder="1" applyAlignment="1" applyProtection="1">
      <alignment horizontal="right"/>
    </xf>
    <xf numFmtId="0" fontId="1" fillId="0" borderId="0" xfId="0" applyFont="1" applyBorder="1" applyAlignment="1" applyProtection="1">
      <alignment horizontal="right"/>
    </xf>
    <xf numFmtId="0" fontId="13" fillId="0" borderId="0" xfId="0" applyFont="1" applyProtection="1"/>
    <xf numFmtId="2" fontId="13" fillId="0" borderId="0" xfId="0" applyNumberFormat="1" applyFont="1" applyProtection="1"/>
    <xf numFmtId="0" fontId="1" fillId="0" borderId="7" xfId="0" applyFont="1" applyBorder="1" applyProtection="1"/>
    <xf numFmtId="0" fontId="1" fillId="0" borderId="8" xfId="0" applyFont="1" applyBorder="1" applyProtection="1"/>
    <xf numFmtId="0" fontId="1" fillId="0" borderId="8" xfId="0" applyFont="1" applyBorder="1" applyAlignment="1" applyProtection="1">
      <alignment horizontal="right"/>
    </xf>
    <xf numFmtId="0" fontId="1" fillId="0" borderId="8" xfId="0" applyFont="1" applyBorder="1" applyAlignment="1" applyProtection="1">
      <alignment horizontal="left"/>
    </xf>
    <xf numFmtId="0" fontId="1" fillId="0" borderId="9" xfId="0" applyFont="1" applyBorder="1" applyProtection="1"/>
    <xf numFmtId="0" fontId="10" fillId="0" borderId="0" xfId="0" applyFont="1" applyProtection="1"/>
    <xf numFmtId="0" fontId="8" fillId="0" borderId="0" xfId="0" applyFont="1" applyProtection="1"/>
    <xf numFmtId="1" fontId="8" fillId="0" borderId="1" xfId="0" applyNumberFormat="1" applyFont="1" applyBorder="1" applyAlignment="1" applyProtection="1">
      <alignment horizontal="center"/>
    </xf>
    <xf numFmtId="0" fontId="10" fillId="0" borderId="0" xfId="0" quotePrefix="1" applyFont="1" applyProtection="1"/>
    <xf numFmtId="0" fontId="10" fillId="0" borderId="0" xfId="0" applyFont="1" applyAlignment="1" applyProtection="1">
      <alignment horizontal="right"/>
    </xf>
    <xf numFmtId="0" fontId="10" fillId="0" borderId="0" xfId="0" applyFont="1" applyBorder="1" applyAlignment="1" applyProtection="1"/>
    <xf numFmtId="0" fontId="10" fillId="0" borderId="0" xfId="0" applyFont="1" applyBorder="1" applyProtection="1"/>
    <xf numFmtId="0" fontId="10" fillId="0" borderId="2" xfId="0" applyFont="1" applyBorder="1" applyProtection="1"/>
    <xf numFmtId="0" fontId="10" fillId="0" borderId="3" xfId="0" applyFont="1" applyBorder="1" applyProtection="1"/>
    <xf numFmtId="0" fontId="10" fillId="0" borderId="4" xfId="0" applyFont="1" applyBorder="1" applyProtection="1"/>
    <xf numFmtId="0" fontId="10" fillId="0" borderId="5" xfId="0" applyFont="1" applyBorder="1" applyProtection="1"/>
    <xf numFmtId="0" fontId="10" fillId="0" borderId="6" xfId="0" applyFont="1" applyBorder="1" applyProtection="1"/>
    <xf numFmtId="0" fontId="10" fillId="0" borderId="7" xfId="0" applyFont="1" applyBorder="1" applyProtection="1"/>
    <xf numFmtId="0" fontId="10" fillId="0" borderId="8" xfId="0" applyFont="1" applyBorder="1" applyProtection="1"/>
    <xf numFmtId="0" fontId="10" fillId="0" borderId="8" xfId="0" applyFont="1" applyBorder="1" applyAlignment="1" applyProtection="1"/>
    <xf numFmtId="0" fontId="10" fillId="0" borderId="9" xfId="0" applyFont="1" applyBorder="1" applyProtection="1"/>
    <xf numFmtId="0" fontId="11" fillId="0" borderId="0" xfId="0" applyFont="1" applyAlignment="1" applyProtection="1"/>
    <xf numFmtId="0" fontId="0" fillId="0" borderId="0" xfId="0" applyAlignment="1"/>
    <xf numFmtId="0" fontId="8" fillId="0" borderId="0" xfId="0" applyFont="1" applyBorder="1" applyAlignment="1" applyProtection="1"/>
    <xf numFmtId="0" fontId="1" fillId="0" borderId="13" xfId="0" applyFont="1" applyBorder="1" applyProtection="1"/>
    <xf numFmtId="0" fontId="1" fillId="0" borderId="14" xfId="0" applyFont="1" applyBorder="1" applyProtection="1"/>
    <xf numFmtId="0" fontId="1" fillId="0" borderId="15" xfId="0" applyFont="1" applyBorder="1" applyProtection="1"/>
    <xf numFmtId="2" fontId="1" fillId="0" borderId="0" xfId="0" applyNumberFormat="1" applyFont="1" applyAlignment="1" applyProtection="1"/>
    <xf numFmtId="0" fontId="0" fillId="0" borderId="0" xfId="0" applyAlignment="1"/>
    <xf numFmtId="2" fontId="1" fillId="3" borderId="12" xfId="0" applyNumberFormat="1" applyFont="1" applyFill="1" applyBorder="1" applyAlignment="1" applyProtection="1">
      <alignment horizontal="center"/>
    </xf>
    <xf numFmtId="2" fontId="1" fillId="3" borderId="10" xfId="0" applyNumberFormat="1" applyFont="1" applyFill="1" applyBorder="1" applyAlignment="1" applyProtection="1">
      <alignment horizontal="center"/>
    </xf>
    <xf numFmtId="2" fontId="1" fillId="3" borderId="11" xfId="0" applyNumberFormat="1" applyFont="1" applyFill="1" applyBorder="1" applyAlignment="1" applyProtection="1">
      <alignment horizontal="center"/>
    </xf>
    <xf numFmtId="0" fontId="0" fillId="0" borderId="11" xfId="0" applyBorder="1" applyAlignment="1">
      <alignment horizontal="center"/>
    </xf>
    <xf numFmtId="0" fontId="1" fillId="0" borderId="0" xfId="0" applyFont="1" applyAlignment="1" applyProtection="1"/>
    <xf numFmtId="0" fontId="10" fillId="0" borderId="5" xfId="0" quotePrefix="1" applyFont="1" applyBorder="1" applyAlignment="1" applyProtection="1">
      <alignment horizontal="left"/>
    </xf>
    <xf numFmtId="0" fontId="0" fillId="0" borderId="0" xfId="0" applyAlignment="1" applyProtection="1">
      <alignment horizontal="left"/>
    </xf>
    <xf numFmtId="2" fontId="1" fillId="2" borderId="12" xfId="0" applyNumberFormat="1" applyFont="1" applyFill="1" applyBorder="1" applyAlignment="1" applyProtection="1">
      <alignment horizontal="center" vertical="center"/>
      <protection locked="0"/>
    </xf>
    <xf numFmtId="2" fontId="1" fillId="2" borderId="11" xfId="0" applyNumberFormat="1" applyFont="1" applyFill="1" applyBorder="1" applyAlignment="1" applyProtection="1">
      <alignment horizontal="center" vertical="center"/>
      <protection locked="0"/>
    </xf>
    <xf numFmtId="1" fontId="1" fillId="3" borderId="12" xfId="0" applyNumberFormat="1" applyFont="1" applyFill="1" applyBorder="1" applyAlignment="1" applyProtection="1">
      <alignment horizontal="center"/>
    </xf>
    <xf numFmtId="1" fontId="1" fillId="3" borderId="10" xfId="0" applyNumberFormat="1" applyFont="1" applyFill="1" applyBorder="1" applyAlignment="1" applyProtection="1">
      <alignment horizontal="center"/>
    </xf>
    <xf numFmtId="1" fontId="1" fillId="3" borderId="11" xfId="0" applyNumberFormat="1" applyFont="1" applyFill="1" applyBorder="1" applyAlignment="1" applyProtection="1">
      <alignment horizontal="center"/>
    </xf>
    <xf numFmtId="164" fontId="1" fillId="2" borderId="12" xfId="0" applyNumberFormat="1" applyFont="1" applyFill="1" applyBorder="1" applyAlignment="1" applyProtection="1">
      <alignment horizontal="center"/>
      <protection locked="0"/>
    </xf>
    <xf numFmtId="164" fontId="1" fillId="2" borderId="10" xfId="0" applyNumberFormat="1" applyFont="1" applyFill="1" applyBorder="1" applyAlignment="1" applyProtection="1">
      <alignment horizontal="center"/>
      <protection locked="0"/>
    </xf>
    <xf numFmtId="164" fontId="1" fillId="2" borderId="11" xfId="0" applyNumberFormat="1" applyFont="1" applyFill="1" applyBorder="1" applyAlignment="1" applyProtection="1">
      <alignment horizontal="center"/>
      <protection locked="0"/>
    </xf>
    <xf numFmtId="164" fontId="1" fillId="4" borderId="12" xfId="0" applyNumberFormat="1" applyFont="1" applyFill="1" applyBorder="1" applyAlignment="1" applyProtection="1">
      <alignment horizontal="center"/>
    </xf>
    <xf numFmtId="164" fontId="1" fillId="4" borderId="10" xfId="0" applyNumberFormat="1" applyFont="1" applyFill="1" applyBorder="1" applyAlignment="1" applyProtection="1">
      <alignment horizontal="center"/>
    </xf>
    <xf numFmtId="164" fontId="1" fillId="4" borderId="11" xfId="0" applyNumberFormat="1" applyFont="1" applyFill="1" applyBorder="1" applyAlignment="1" applyProtection="1">
      <alignment horizontal="center"/>
    </xf>
    <xf numFmtId="165" fontId="1" fillId="4" borderId="12" xfId="0" applyNumberFormat="1" applyFont="1" applyFill="1" applyBorder="1" applyAlignment="1" applyProtection="1">
      <alignment horizontal="center"/>
    </xf>
    <xf numFmtId="165" fontId="0" fillId="4" borderId="11" xfId="0" applyNumberFormat="1" applyFill="1" applyBorder="1" applyAlignment="1" applyProtection="1">
      <alignment horizontal="center"/>
    </xf>
    <xf numFmtId="0" fontId="10" fillId="0" borderId="12" xfId="0" applyFont="1" applyBorder="1" applyAlignment="1" applyProtection="1">
      <alignment horizontal="right"/>
    </xf>
    <xf numFmtId="0" fontId="0" fillId="0" borderId="10" xfId="0" applyBorder="1" applyAlignment="1" applyProtection="1"/>
    <xf numFmtId="0" fontId="0" fillId="0" borderId="11" xfId="0" applyBorder="1" applyAlignment="1" applyProtection="1"/>
    <xf numFmtId="164" fontId="10" fillId="0" borderId="10" xfId="0" applyNumberFormat="1" applyFont="1" applyBorder="1" applyAlignment="1" applyProtection="1">
      <alignment horizontal="center"/>
    </xf>
    <xf numFmtId="164" fontId="10" fillId="0" borderId="11" xfId="0" applyNumberFormat="1" applyFont="1" applyBorder="1" applyAlignment="1" applyProtection="1">
      <alignment horizontal="center"/>
    </xf>
    <xf numFmtId="165" fontId="1" fillId="2" borderId="12" xfId="0" applyNumberFormat="1" applyFont="1" applyFill="1" applyBorder="1" applyAlignment="1" applyProtection="1">
      <alignment horizontal="center"/>
      <protection locked="0"/>
    </xf>
    <xf numFmtId="165" fontId="1" fillId="2" borderId="11" xfId="0" applyNumberFormat="1" applyFont="1" applyFill="1" applyBorder="1" applyAlignment="1" applyProtection="1">
      <alignment horizontal="center"/>
      <protection locked="0"/>
    </xf>
    <xf numFmtId="165" fontId="1" fillId="4" borderId="11" xfId="0" applyNumberFormat="1" applyFont="1" applyFill="1" applyBorder="1" applyAlignment="1" applyProtection="1">
      <alignment horizontal="center"/>
    </xf>
    <xf numFmtId="0" fontId="12" fillId="0" borderId="12" xfId="0" applyFont="1" applyBorder="1" applyAlignment="1" applyProtection="1">
      <alignment horizontal="right"/>
    </xf>
    <xf numFmtId="0" fontId="1" fillId="0" borderId="0" xfId="0" applyFont="1" applyAlignment="1" applyProtection="1">
      <alignment horizontal="center"/>
    </xf>
    <xf numFmtId="0" fontId="0" fillId="0" borderId="0" xfId="0" applyAlignment="1" applyProtection="1"/>
    <xf numFmtId="164" fontId="10" fillId="2" borderId="10" xfId="0" applyNumberFormat="1" applyFont="1" applyFill="1" applyBorder="1" applyAlignment="1" applyProtection="1">
      <alignment horizontal="center"/>
      <protection locked="0"/>
    </xf>
    <xf numFmtId="0" fontId="11" fillId="0" borderId="0" xfId="0" applyFont="1" applyFill="1" applyProtection="1"/>
    <xf numFmtId="0" fontId="11" fillId="0" borderId="0" xfId="0" applyFont="1" applyAlignment="1" applyProtection="1">
      <alignment horizontal="right"/>
    </xf>
  </cellXfs>
  <cellStyles count="1">
    <cellStyle name="Normal" xfId="0" builtinId="0"/>
  </cellStyles>
  <dxfs count="1"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171450</xdr:colOff>
      <xdr:row>4</xdr:row>
      <xdr:rowOff>76200</xdr:rowOff>
    </xdr:from>
    <xdr:to>
      <xdr:col>22</xdr:col>
      <xdr:colOff>247650</xdr:colOff>
      <xdr:row>15</xdr:row>
      <xdr:rowOff>9525</xdr:rowOff>
    </xdr:to>
    <xdr:pic>
      <xdr:nvPicPr>
        <xdr:cNvPr id="105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71900" y="762000"/>
          <a:ext cx="2647950" cy="207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36</xdr:row>
      <xdr:rowOff>57150</xdr:rowOff>
    </xdr:from>
    <xdr:to>
      <xdr:col>22</xdr:col>
      <xdr:colOff>219075</xdr:colOff>
      <xdr:row>42</xdr:row>
      <xdr:rowOff>171450</xdr:rowOff>
    </xdr:to>
    <xdr:pic>
      <xdr:nvPicPr>
        <xdr:cNvPr id="1060" name="Picture 21" descr="Coax Test Pictur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76750" y="6800850"/>
          <a:ext cx="19145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G61"/>
  <sheetViews>
    <sheetView tabSelected="1" zoomScale="125" zoomScaleNormal="125" workbookViewId="0">
      <selection activeCell="I24" sqref="I24:J24"/>
    </sheetView>
  </sheetViews>
  <sheetFormatPr defaultColWidth="4.28515625" defaultRowHeight="18"/>
  <cols>
    <col min="1" max="2" width="3.42578125" style="20" customWidth="1"/>
    <col min="3" max="22" width="4.28515625" style="20" customWidth="1"/>
    <col min="23" max="23" width="4" style="20" customWidth="1"/>
    <col min="24" max="24" width="4.28515625" style="20" customWidth="1"/>
    <col min="25" max="25" width="21.85546875" style="20" hidden="1" customWidth="1"/>
    <col min="26" max="26" width="4.5703125" style="20" hidden="1" customWidth="1"/>
    <col min="27" max="27" width="5" style="20" hidden="1" customWidth="1"/>
    <col min="28" max="29" width="4.28515625" style="20" hidden="1" customWidth="1"/>
    <col min="30" max="16384" width="4.28515625" style="20"/>
  </cols>
  <sheetData>
    <row r="1" spans="1:23" s="4" customFormat="1" ht="23.25">
      <c r="A1" s="3" t="s">
        <v>0</v>
      </c>
    </row>
    <row r="2" spans="1:23" s="5" customFormat="1" ht="8.25"/>
    <row r="3" spans="1:23" s="9" customFormat="1" ht="17.25">
      <c r="A3" s="6" t="s">
        <v>10</v>
      </c>
      <c r="B3" s="7" t="s">
        <v>43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8"/>
    </row>
    <row r="4" spans="1:23" s="13" customFormat="1" ht="5.25">
      <c r="A4" s="1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2"/>
    </row>
    <row r="5" spans="1:23" s="9" customFormat="1" ht="17.25">
      <c r="A5" s="14" t="s">
        <v>6</v>
      </c>
      <c r="B5" s="15" t="s">
        <v>68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6"/>
    </row>
    <row r="6" spans="1:23" s="9" customFormat="1" ht="17.25">
      <c r="A6" s="14"/>
      <c r="B6" s="15" t="s">
        <v>67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6"/>
    </row>
    <row r="7" spans="1:23" s="9" customFormat="1" ht="17.25">
      <c r="A7" s="14"/>
      <c r="B7" s="15" t="s">
        <v>50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6"/>
    </row>
    <row r="8" spans="1:23" s="13" customFormat="1" ht="5.25">
      <c r="A8" s="10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2"/>
    </row>
    <row r="9" spans="1:23">
      <c r="A9" s="17" t="s">
        <v>7</v>
      </c>
      <c r="B9" s="18" t="s">
        <v>52</v>
      </c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9"/>
    </row>
    <row r="10" spans="1:23">
      <c r="A10" s="17"/>
      <c r="B10" s="21" t="s">
        <v>51</v>
      </c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9"/>
    </row>
    <row r="11" spans="1:23">
      <c r="A11" s="17"/>
      <c r="B11" s="21" t="s">
        <v>17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9"/>
    </row>
    <row r="12" spans="1:23" s="13" customFormat="1" ht="5.25">
      <c r="A12" s="10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2"/>
    </row>
    <row r="13" spans="1:23" s="9" customFormat="1">
      <c r="A13" s="14" t="s">
        <v>8</v>
      </c>
      <c r="B13" s="15" t="s">
        <v>31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6"/>
    </row>
    <row r="14" spans="1:23" s="9" customFormat="1" ht="17.25">
      <c r="A14" s="14"/>
      <c r="B14" s="15" t="s">
        <v>33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6"/>
    </row>
    <row r="15" spans="1:23" s="9" customFormat="1" ht="17.25">
      <c r="A15" s="14"/>
      <c r="B15" s="15" t="s">
        <v>32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6"/>
    </row>
    <row r="16" spans="1:23" s="13" customFormat="1" ht="5.25">
      <c r="A16" s="10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2"/>
    </row>
    <row r="17" spans="1:33">
      <c r="A17" s="17" t="s">
        <v>9</v>
      </c>
      <c r="B17" s="18" t="s">
        <v>16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9"/>
    </row>
    <row r="18" spans="1:33" s="13" customFormat="1" ht="5.25">
      <c r="A18" s="10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2"/>
    </row>
    <row r="19" spans="1:33" s="9" customFormat="1" ht="17.25">
      <c r="A19" s="14" t="s">
        <v>14</v>
      </c>
      <c r="B19" s="15" t="s">
        <v>64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6"/>
    </row>
    <row r="20" spans="1:33" s="13" customFormat="1" ht="5.25">
      <c r="A20" s="10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2"/>
    </row>
    <row r="21" spans="1:33" s="9" customFormat="1" ht="17.25">
      <c r="A21" s="22" t="s">
        <v>15</v>
      </c>
      <c r="B21" s="23" t="s">
        <v>58</v>
      </c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4"/>
    </row>
    <row r="22" spans="1:33" s="5" customFormat="1" ht="8.25"/>
    <row r="23" spans="1:33">
      <c r="A23" s="26"/>
      <c r="B23" s="27"/>
      <c r="C23" s="28"/>
      <c r="D23" s="28"/>
      <c r="E23" s="28"/>
      <c r="F23" s="28"/>
      <c r="G23" s="28"/>
      <c r="H23" s="28"/>
      <c r="I23" s="29" t="s">
        <v>22</v>
      </c>
      <c r="J23" s="28"/>
      <c r="K23" s="28"/>
      <c r="L23" s="28"/>
      <c r="M23" s="62" t="s">
        <v>60</v>
      </c>
      <c r="N23" s="28"/>
      <c r="O23" s="28"/>
      <c r="P23" s="28"/>
      <c r="Q23" s="28"/>
      <c r="R23" s="28"/>
      <c r="S23" s="28"/>
      <c r="T23" s="28"/>
      <c r="U23" s="28"/>
      <c r="V23" s="28"/>
      <c r="W23" s="30"/>
      <c r="Y23" s="31" t="s">
        <v>47</v>
      </c>
      <c r="Z23" s="71">
        <f>I24*3.14159</f>
        <v>24.347322500000001</v>
      </c>
      <c r="AA23" s="71"/>
      <c r="AB23" s="20" t="s">
        <v>19</v>
      </c>
    </row>
    <row r="24" spans="1:33">
      <c r="A24" s="17"/>
      <c r="B24" s="18"/>
      <c r="C24" s="18"/>
      <c r="D24" s="18"/>
      <c r="E24" s="18"/>
      <c r="F24" s="18"/>
      <c r="G24" s="18"/>
      <c r="H24" s="33" t="s">
        <v>18</v>
      </c>
      <c r="I24" s="74">
        <v>7.75</v>
      </c>
      <c r="J24" s="75"/>
      <c r="K24" s="21" t="s">
        <v>19</v>
      </c>
      <c r="L24" s="18"/>
      <c r="M24" s="63" t="s">
        <v>61</v>
      </c>
      <c r="N24" s="18"/>
      <c r="O24" s="18"/>
      <c r="P24" s="18"/>
      <c r="Q24" s="1"/>
      <c r="R24" s="18"/>
      <c r="S24" s="18"/>
      <c r="T24" s="18"/>
      <c r="U24" s="18"/>
      <c r="V24" s="18"/>
      <c r="W24" s="34"/>
      <c r="X24" s="31"/>
      <c r="Y24" s="31" t="s">
        <v>23</v>
      </c>
      <c r="Z24" s="71">
        <f>Z23*I25</f>
        <v>706.07235249999997</v>
      </c>
      <c r="AA24" s="71"/>
      <c r="AB24" s="20" t="s">
        <v>19</v>
      </c>
    </row>
    <row r="25" spans="1:33">
      <c r="A25" s="17"/>
      <c r="B25" s="18"/>
      <c r="C25" s="21"/>
      <c r="D25" s="18"/>
      <c r="E25" s="18"/>
      <c r="F25" s="18"/>
      <c r="G25" s="18"/>
      <c r="H25" s="33" t="s">
        <v>20</v>
      </c>
      <c r="I25" s="92">
        <v>29</v>
      </c>
      <c r="J25" s="93"/>
      <c r="K25" s="18" t="s">
        <v>28</v>
      </c>
      <c r="L25" s="18"/>
      <c r="M25" s="63" t="s">
        <v>63</v>
      </c>
      <c r="N25" s="18"/>
      <c r="O25" s="18"/>
      <c r="P25" s="18"/>
      <c r="Q25" s="18"/>
      <c r="R25" s="18"/>
      <c r="S25" s="18"/>
      <c r="T25" s="18"/>
      <c r="U25" s="18"/>
      <c r="V25" s="18"/>
      <c r="W25" s="19"/>
      <c r="Y25" s="31" t="s">
        <v>23</v>
      </c>
      <c r="Z25" s="71">
        <f>Z24/39.37</f>
        <v>17.934273622047243</v>
      </c>
      <c r="AA25" s="71"/>
      <c r="AB25" s="20" t="s">
        <v>24</v>
      </c>
    </row>
    <row r="26" spans="1:33">
      <c r="A26" s="17"/>
      <c r="B26" s="18"/>
      <c r="C26" s="21"/>
      <c r="D26" s="18"/>
      <c r="E26" s="18"/>
      <c r="F26" s="18"/>
      <c r="G26" s="18"/>
      <c r="H26" s="35" t="s">
        <v>27</v>
      </c>
      <c r="I26" s="85">
        <f>Z24/12</f>
        <v>58.839362708333333</v>
      </c>
      <c r="J26" s="86"/>
      <c r="K26" s="18" t="s">
        <v>2</v>
      </c>
      <c r="L26" s="18"/>
      <c r="M26" s="63" t="s">
        <v>62</v>
      </c>
      <c r="N26" s="18"/>
      <c r="O26" s="18"/>
      <c r="P26" s="18"/>
      <c r="Q26" s="18"/>
      <c r="R26" s="18"/>
      <c r="S26" s="18"/>
      <c r="T26" s="18"/>
      <c r="U26" s="18"/>
      <c r="V26" s="18"/>
      <c r="W26" s="19"/>
      <c r="Y26" s="31" t="s">
        <v>25</v>
      </c>
      <c r="Z26" s="71">
        <f>(300/Z25)*K31</f>
        <v>11.023585575105777</v>
      </c>
      <c r="AA26" s="71"/>
      <c r="AB26" s="20" t="s">
        <v>13</v>
      </c>
      <c r="AD26" s="36"/>
      <c r="AE26" s="37"/>
    </row>
    <row r="27" spans="1:33" ht="17.25" customHeight="1">
      <c r="A27" s="38"/>
      <c r="B27" s="39"/>
      <c r="C27" s="39"/>
      <c r="D27" s="39"/>
      <c r="E27" s="39"/>
      <c r="F27" s="39"/>
      <c r="G27" s="39"/>
      <c r="H27" s="40" t="s">
        <v>12</v>
      </c>
      <c r="I27" s="85">
        <f>IF(AND(J31&gt;0,J31&lt;8),Z27,"")</f>
        <v>5.5117927875528885</v>
      </c>
      <c r="J27" s="94"/>
      <c r="K27" s="39" t="s">
        <v>13</v>
      </c>
      <c r="L27" s="39"/>
      <c r="M27" s="64"/>
      <c r="N27" s="39"/>
      <c r="O27" s="39"/>
      <c r="P27" s="41"/>
      <c r="Q27" s="39"/>
      <c r="R27" s="40" t="s">
        <v>46</v>
      </c>
      <c r="S27" s="74">
        <v>2.5</v>
      </c>
      <c r="T27" s="75"/>
      <c r="U27" s="39" t="s">
        <v>19</v>
      </c>
      <c r="V27" s="39"/>
      <c r="W27" s="42"/>
      <c r="Y27" s="31" t="s">
        <v>26</v>
      </c>
      <c r="Z27" s="71">
        <f>Z26/2</f>
        <v>5.5117927875528885</v>
      </c>
      <c r="AA27" s="71"/>
      <c r="AB27" s="20" t="s">
        <v>13</v>
      </c>
    </row>
    <row r="28" spans="1:33" s="5" customFormat="1" ht="8.25">
      <c r="S28" s="99"/>
      <c r="T28" s="99"/>
    </row>
    <row r="29" spans="1:33">
      <c r="A29" s="26"/>
      <c r="B29" s="28"/>
      <c r="C29" s="28"/>
      <c r="D29" s="28"/>
      <c r="E29" s="28"/>
      <c r="F29" s="28"/>
      <c r="G29" s="28"/>
      <c r="H29" s="28"/>
      <c r="I29" s="29" t="s">
        <v>21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30"/>
      <c r="Y29" s="36"/>
      <c r="Z29" s="36"/>
      <c r="AA29" s="36"/>
      <c r="AB29" s="36"/>
      <c r="AC29" s="36"/>
    </row>
    <row r="30" spans="1:33">
      <c r="A30" s="17"/>
      <c r="B30" s="18"/>
      <c r="C30" s="18"/>
      <c r="D30" s="18"/>
      <c r="E30" s="18"/>
      <c r="F30" s="18"/>
      <c r="G30" s="18"/>
      <c r="H30" s="18"/>
      <c r="I30" s="18"/>
      <c r="J30" s="35" t="s">
        <v>53</v>
      </c>
      <c r="K30" s="79">
        <v>5.7329999999999997</v>
      </c>
      <c r="L30" s="80"/>
      <c r="M30" s="81"/>
      <c r="N30" s="18" t="s">
        <v>13</v>
      </c>
      <c r="O30" s="18"/>
      <c r="P30" s="18"/>
      <c r="Q30" s="18"/>
      <c r="R30" s="18"/>
      <c r="S30" s="18"/>
      <c r="T30" s="18"/>
      <c r="U30" s="18"/>
      <c r="V30" s="18"/>
      <c r="W30" s="19"/>
      <c r="Y30" s="43"/>
      <c r="Z30" s="43"/>
      <c r="AA30" s="43"/>
      <c r="AB30" s="43"/>
    </row>
    <row r="31" spans="1:33">
      <c r="A31" s="17"/>
      <c r="B31" s="18"/>
      <c r="C31" s="18"/>
      <c r="D31" s="18"/>
      <c r="E31" s="18"/>
      <c r="F31" s="18"/>
      <c r="G31" s="18"/>
      <c r="H31" s="18"/>
      <c r="I31" s="35" t="s">
        <v>29</v>
      </c>
      <c r="J31" s="2">
        <v>1</v>
      </c>
      <c r="K31" s="82">
        <f>IF(J31=1,I35,IF(J31=2,I36,IF(J31=3,I37,IF(J31=4,I38,IF(J31=5,I39,IF(J31=6,I40,IF(J31=7,I41,"Select 1-7")))))))</f>
        <v>0.65900000000000003</v>
      </c>
      <c r="L31" s="83"/>
      <c r="M31" s="84"/>
      <c r="N31" s="18" t="str">
        <f>IF(J31=1,B35,IF(J31=2,B36,IF(J31=3,B37,IF(J31=4,B38,IF(J31=5,B39,IF(J31=6,B40,IF(J31=7,B41,"")))))))</f>
        <v>Solid Polyethylene (PE)</v>
      </c>
      <c r="O31" s="18"/>
      <c r="P31" s="18"/>
      <c r="Q31" s="18"/>
      <c r="R31" s="18"/>
      <c r="S31" s="18"/>
      <c r="T31" s="18"/>
      <c r="U31" s="18"/>
      <c r="V31" s="18"/>
      <c r="W31" s="19"/>
      <c r="Y31" s="43"/>
      <c r="Z31" s="43"/>
      <c r="AA31" s="43"/>
      <c r="AB31" s="43"/>
    </row>
    <row r="32" spans="1:33">
      <c r="A32" s="38"/>
      <c r="B32" s="39"/>
      <c r="C32" s="39"/>
      <c r="D32" s="39"/>
      <c r="E32" s="39"/>
      <c r="F32" s="39"/>
      <c r="G32" s="39"/>
      <c r="H32" s="39"/>
      <c r="I32" s="39"/>
      <c r="J32" s="40" t="s">
        <v>49</v>
      </c>
      <c r="K32" s="76">
        <f>IF(AND(J31&gt;0,J31&lt;8),J60,"")</f>
        <v>56</v>
      </c>
      <c r="L32" s="77"/>
      <c r="M32" s="78"/>
      <c r="N32" s="39" t="s">
        <v>54</v>
      </c>
      <c r="O32" s="67">
        <f>IF(AND(J31&gt;0,J31&lt;8),J61,"")</f>
        <v>3.8521134484748245</v>
      </c>
      <c r="P32" s="70"/>
      <c r="Q32" s="39" t="s">
        <v>19</v>
      </c>
      <c r="R32" s="39"/>
      <c r="S32" s="67">
        <f>IF(AND(J31&gt;0,J31&lt;8),J59,"")</f>
        <v>56.321009454039569</v>
      </c>
      <c r="T32" s="68"/>
      <c r="U32" s="69"/>
      <c r="V32" s="39" t="s">
        <v>2</v>
      </c>
      <c r="W32" s="42"/>
      <c r="Y32" s="43"/>
      <c r="Z32" s="43"/>
      <c r="AA32" s="43"/>
      <c r="AB32" s="43"/>
      <c r="AC32" s="36"/>
      <c r="AD32" s="36"/>
      <c r="AE32" s="36"/>
      <c r="AF32" s="36"/>
      <c r="AG32" s="36"/>
    </row>
    <row r="33" spans="1:33" s="5" customFormat="1" ht="8.25">
      <c r="T33" s="100"/>
    </row>
    <row r="34" spans="1:33" s="43" customFormat="1" ht="15.75">
      <c r="B34" s="44" t="s">
        <v>57</v>
      </c>
    </row>
    <row r="35" spans="1:33" s="43" customFormat="1" ht="15.75">
      <c r="B35" s="87" t="s">
        <v>37</v>
      </c>
      <c r="C35" s="88"/>
      <c r="D35" s="88"/>
      <c r="E35" s="88"/>
      <c r="F35" s="88"/>
      <c r="G35" s="88"/>
      <c r="H35" s="89"/>
      <c r="I35" s="90">
        <v>0.65900000000000003</v>
      </c>
      <c r="J35" s="91"/>
      <c r="K35" s="45">
        <v>1</v>
      </c>
      <c r="L35" s="43" t="s">
        <v>34</v>
      </c>
    </row>
    <row r="36" spans="1:33" s="43" customFormat="1" ht="15.75">
      <c r="B36" s="87" t="s">
        <v>38</v>
      </c>
      <c r="C36" s="88"/>
      <c r="D36" s="88"/>
      <c r="E36" s="88"/>
      <c r="F36" s="88"/>
      <c r="G36" s="88"/>
      <c r="H36" s="89"/>
      <c r="I36" s="90">
        <v>0.8</v>
      </c>
      <c r="J36" s="91"/>
      <c r="K36" s="45">
        <v>2</v>
      </c>
      <c r="L36" s="43" t="s">
        <v>35</v>
      </c>
    </row>
    <row r="37" spans="1:33" s="43" customFormat="1" ht="15.75">
      <c r="B37" s="87" t="s">
        <v>39</v>
      </c>
      <c r="C37" s="88"/>
      <c r="D37" s="88"/>
      <c r="E37" s="88"/>
      <c r="F37" s="88"/>
      <c r="G37" s="88"/>
      <c r="H37" s="89"/>
      <c r="I37" s="90">
        <v>0.91</v>
      </c>
      <c r="J37" s="91"/>
      <c r="K37" s="45">
        <v>3</v>
      </c>
      <c r="L37" s="46"/>
      <c r="R37" s="47"/>
      <c r="Y37" s="36"/>
      <c r="Z37" s="36"/>
      <c r="AA37" s="36"/>
      <c r="AB37" s="36"/>
    </row>
    <row r="38" spans="1:33" s="43" customFormat="1">
      <c r="B38" s="95" t="s">
        <v>36</v>
      </c>
      <c r="C38" s="88"/>
      <c r="D38" s="88"/>
      <c r="E38" s="88"/>
      <c r="F38" s="88"/>
      <c r="G38" s="88"/>
      <c r="H38" s="89"/>
      <c r="I38" s="90">
        <v>0.85</v>
      </c>
      <c r="J38" s="91"/>
      <c r="K38" s="45">
        <v>4</v>
      </c>
      <c r="L38" s="72">
        <v>9913</v>
      </c>
      <c r="M38" s="73"/>
      <c r="Y38" s="20"/>
      <c r="Z38" s="20"/>
      <c r="AA38" s="20"/>
      <c r="AB38" s="20"/>
    </row>
    <row r="39" spans="1:33" s="43" customFormat="1" ht="15.75">
      <c r="B39" s="87" t="s">
        <v>40</v>
      </c>
      <c r="C39" s="88"/>
      <c r="D39" s="88"/>
      <c r="E39" s="88"/>
      <c r="F39" s="88"/>
      <c r="G39" s="88"/>
      <c r="H39" s="89"/>
      <c r="I39" s="90">
        <v>0.69399999999999995</v>
      </c>
      <c r="J39" s="91"/>
      <c r="K39" s="45">
        <v>5</v>
      </c>
      <c r="L39" s="43" t="s">
        <v>48</v>
      </c>
      <c r="Y39" s="13"/>
      <c r="Z39" s="13"/>
      <c r="AA39" s="13"/>
      <c r="AB39" s="13"/>
    </row>
    <row r="40" spans="1:33" s="43" customFormat="1" ht="15.75">
      <c r="B40" s="87" t="s">
        <v>41</v>
      </c>
      <c r="C40" s="88"/>
      <c r="D40" s="88"/>
      <c r="E40" s="88"/>
      <c r="F40" s="88"/>
      <c r="G40" s="88"/>
      <c r="H40" s="89"/>
      <c r="I40" s="90">
        <v>0.87</v>
      </c>
      <c r="J40" s="91"/>
      <c r="K40" s="45">
        <v>6</v>
      </c>
      <c r="Y40" s="13"/>
      <c r="Z40" s="13"/>
      <c r="AA40" s="13"/>
      <c r="AB40" s="13"/>
      <c r="AC40" s="36"/>
      <c r="AD40" s="36"/>
      <c r="AE40" s="36"/>
      <c r="AF40" s="36"/>
      <c r="AG40" s="36"/>
    </row>
    <row r="41" spans="1:33" s="43" customFormat="1">
      <c r="B41" s="87" t="s">
        <v>30</v>
      </c>
      <c r="C41" s="88"/>
      <c r="D41" s="88"/>
      <c r="E41" s="88"/>
      <c r="F41" s="88"/>
      <c r="G41" s="88"/>
      <c r="H41" s="89"/>
      <c r="I41" s="98">
        <v>0.69299999999999995</v>
      </c>
      <c r="J41" s="98"/>
      <c r="K41" s="45">
        <v>7</v>
      </c>
      <c r="Y41" s="13"/>
      <c r="Z41" s="13"/>
      <c r="AA41" s="13"/>
      <c r="AB41" s="13"/>
      <c r="AC41" s="20"/>
      <c r="AD41" s="20"/>
      <c r="AE41" s="20"/>
      <c r="AF41" s="20"/>
      <c r="AG41" s="20"/>
    </row>
    <row r="42" spans="1:33" s="36" customFormat="1" ht="9">
      <c r="Y42" s="5"/>
      <c r="Z42" s="5"/>
      <c r="AA42" s="5"/>
      <c r="AB42" s="5"/>
      <c r="AC42" s="13"/>
      <c r="AD42" s="13"/>
      <c r="AE42" s="13"/>
      <c r="AF42" s="13"/>
      <c r="AG42" s="13"/>
    </row>
    <row r="43" spans="1:33">
      <c r="Y43" s="44"/>
      <c r="Z43" s="44"/>
      <c r="AA43" s="44"/>
      <c r="AB43" s="44"/>
      <c r="AC43" s="13"/>
      <c r="AD43" s="13"/>
      <c r="AE43" s="13"/>
      <c r="AF43" s="13"/>
      <c r="AG43" s="13"/>
    </row>
    <row r="44" spans="1:33" s="43" customFormat="1" ht="15.75">
      <c r="A44" s="49"/>
      <c r="B44" s="61" t="s">
        <v>59</v>
      </c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</row>
    <row r="45" spans="1:33" s="43" customFormat="1" ht="15">
      <c r="A45" s="49"/>
      <c r="B45" s="49"/>
      <c r="C45" s="48" t="s">
        <v>44</v>
      </c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</row>
    <row r="46" spans="1:33" s="43" customFormat="1" ht="15.75">
      <c r="A46" s="49"/>
      <c r="B46" s="48"/>
      <c r="C46" s="49" t="s">
        <v>42</v>
      </c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AC46" s="44"/>
      <c r="AD46" s="44"/>
      <c r="AE46" s="44"/>
      <c r="AF46" s="44"/>
      <c r="AG46" s="44"/>
    </row>
    <row r="47" spans="1:33" s="5" customFormat="1" ht="8.25"/>
    <row r="48" spans="1:33" s="43" customFormat="1" ht="15">
      <c r="A48" s="50" t="s">
        <v>65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2"/>
      <c r="Y48" s="5"/>
      <c r="Z48" s="5"/>
      <c r="AA48" s="5"/>
      <c r="AB48" s="5"/>
    </row>
    <row r="49" spans="1:33" s="43" customFormat="1">
      <c r="A49" s="53" t="s">
        <v>66</v>
      </c>
      <c r="B49" s="48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54"/>
      <c r="Y49" s="20"/>
      <c r="Z49" s="20"/>
      <c r="AA49" s="20"/>
      <c r="AB49" s="20"/>
      <c r="AC49" s="13"/>
      <c r="AD49" s="13"/>
      <c r="AE49" s="13"/>
      <c r="AF49" s="13"/>
      <c r="AG49" s="13"/>
    </row>
    <row r="50" spans="1:33" s="43" customFormat="1">
      <c r="A50" s="55"/>
      <c r="B50" s="56" t="s">
        <v>45</v>
      </c>
      <c r="C50" s="57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8"/>
      <c r="Y50" s="20"/>
      <c r="Z50" s="20"/>
      <c r="AA50" s="20"/>
      <c r="AB50" s="20"/>
      <c r="AC50" s="13"/>
      <c r="AD50" s="13"/>
      <c r="AE50" s="13"/>
      <c r="AF50" s="13"/>
      <c r="AG50" s="13"/>
    </row>
    <row r="51" spans="1:33" s="5" customFormat="1" ht="8.25">
      <c r="B51" s="59"/>
    </row>
    <row r="52" spans="1:33" s="5" customFormat="1" ht="8.25">
      <c r="B52" s="59"/>
    </row>
    <row r="53" spans="1:33" s="5" customFormat="1" ht="8.25">
      <c r="A53" s="5" t="s">
        <v>11</v>
      </c>
    </row>
    <row r="55" spans="1:33" hidden="1">
      <c r="I55" s="31" t="s">
        <v>5</v>
      </c>
      <c r="J55" s="96">
        <f>IF(K30&gt;0,(299.792458/K30),0)</f>
        <v>52.292422466422472</v>
      </c>
      <c r="K55" s="96"/>
      <c r="L55" s="97"/>
      <c r="M55" s="20" t="s">
        <v>1</v>
      </c>
      <c r="N55" s="25"/>
    </row>
    <row r="56" spans="1:33" hidden="1">
      <c r="I56" s="31" t="s">
        <v>3</v>
      </c>
      <c r="J56" s="96">
        <f>J55/2</f>
        <v>26.146211233211236</v>
      </c>
      <c r="K56" s="97"/>
      <c r="L56" s="97"/>
      <c r="M56" s="20" t="s">
        <v>1</v>
      </c>
      <c r="O56" s="25"/>
      <c r="P56" s="25"/>
      <c r="Q56" s="25"/>
      <c r="R56" s="25"/>
      <c r="S56" s="25"/>
      <c r="T56" s="25"/>
      <c r="U56" s="25"/>
      <c r="V56" s="25"/>
      <c r="X56" s="25"/>
    </row>
    <row r="57" spans="1:33" hidden="1">
      <c r="I57" s="31" t="s">
        <v>3</v>
      </c>
      <c r="J57" s="96">
        <f>J56*3.2808</f>
        <v>85.780489813919431</v>
      </c>
      <c r="K57" s="96"/>
      <c r="L57" s="97"/>
      <c r="M57" s="20" t="s">
        <v>2</v>
      </c>
      <c r="W57" s="25"/>
    </row>
    <row r="58" spans="1:33" hidden="1">
      <c r="I58" s="31" t="s">
        <v>46</v>
      </c>
      <c r="J58" s="96">
        <f>(S27/12)</f>
        <v>0.20833333333333334</v>
      </c>
      <c r="K58" s="97"/>
      <c r="L58" s="97"/>
      <c r="M58" s="20" t="s">
        <v>2</v>
      </c>
      <c r="W58" s="25"/>
    </row>
    <row r="59" spans="1:33" hidden="1">
      <c r="I59" s="31" t="s">
        <v>4</v>
      </c>
      <c r="J59" s="96">
        <f>J57*K31-J58</f>
        <v>56.321009454039569</v>
      </c>
      <c r="K59" s="96"/>
      <c r="L59" s="71"/>
      <c r="M59" s="20" t="s">
        <v>2</v>
      </c>
    </row>
    <row r="60" spans="1:33" hidden="1">
      <c r="I60" s="31" t="s">
        <v>55</v>
      </c>
      <c r="J60" s="32">
        <f>ROUNDDOWN(J59,0)</f>
        <v>56</v>
      </c>
      <c r="K60" s="32"/>
      <c r="L60" s="60"/>
    </row>
    <row r="61" spans="1:33" hidden="1">
      <c r="I61" s="31" t="s">
        <v>56</v>
      </c>
      <c r="J61" s="65">
        <f>(12*(J59-J60))</f>
        <v>3.8521134484748245</v>
      </c>
      <c r="K61" s="66"/>
    </row>
  </sheetData>
  <sheetProtection password="FA29" sheet="1" objects="1" scenarios="1" selectLockedCells="1"/>
  <mergeCells count="36">
    <mergeCell ref="B38:H38"/>
    <mergeCell ref="B35:H35"/>
    <mergeCell ref="B36:H36"/>
    <mergeCell ref="J59:L59"/>
    <mergeCell ref="J56:L56"/>
    <mergeCell ref="I39:J39"/>
    <mergeCell ref="I40:J40"/>
    <mergeCell ref="J55:L55"/>
    <mergeCell ref="J57:L57"/>
    <mergeCell ref="I41:J41"/>
    <mergeCell ref="I24:J24"/>
    <mergeCell ref="I26:J26"/>
    <mergeCell ref="B41:H41"/>
    <mergeCell ref="B39:H39"/>
    <mergeCell ref="B40:H40"/>
    <mergeCell ref="I35:J35"/>
    <mergeCell ref="I36:J36"/>
    <mergeCell ref="I37:J37"/>
    <mergeCell ref="B37:H37"/>
    <mergeCell ref="I25:J25"/>
    <mergeCell ref="Z23:AA23"/>
    <mergeCell ref="Z24:AA24"/>
    <mergeCell ref="Z25:AA25"/>
    <mergeCell ref="Z26:AA26"/>
    <mergeCell ref="K32:M32"/>
    <mergeCell ref="K30:M30"/>
    <mergeCell ref="K31:M31"/>
    <mergeCell ref="J61:K61"/>
    <mergeCell ref="S32:U32"/>
    <mergeCell ref="O32:P32"/>
    <mergeCell ref="Z27:AA27"/>
    <mergeCell ref="L38:M38"/>
    <mergeCell ref="S27:T27"/>
    <mergeCell ref="I27:J27"/>
    <mergeCell ref="I38:J38"/>
    <mergeCell ref="J58:L58"/>
  </mergeCells>
  <phoneticPr fontId="2" type="noConversion"/>
  <conditionalFormatting sqref="K31:M31">
    <cfRule type="expression" dxfId="0" priority="1" stopIfTrue="1">
      <formula>OR(J31&lt;1,J31&gt;8)</formula>
    </cfRule>
  </conditionalFormatting>
  <pageMargins left="0.5" right="0.5" top="0.35" bottom="0.35" header="0" footer="0"/>
  <pageSetup orientation="portrait" horizontalDpi="0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2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JohnK</dc:creator>
  <cp:lastModifiedBy>Windows User</cp:lastModifiedBy>
  <cp:lastPrinted>2023-10-23T00:57:42Z</cp:lastPrinted>
  <dcterms:created xsi:type="dcterms:W3CDTF">2023-08-08T22:45:42Z</dcterms:created>
  <dcterms:modified xsi:type="dcterms:W3CDTF">2023-10-23T01:00:36Z</dcterms:modified>
</cp:coreProperties>
</file>